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madmincz-my.sharepoint.com/personal/krehacek_kmadmin_cz/Documents/01_KM admin/SERVER_KM admin/03_Výběrka/01_Zakázky/2022036-V - KM nábytek/01/P6_rozpočet-část 2/"/>
    </mc:Choice>
  </mc:AlternateContent>
  <xr:revisionPtr revIDLastSave="6" documentId="11_51EE4A00FA218FEED16BEAE59114889763C8C428" xr6:coauthVersionLast="47" xr6:coauthVersionMax="47" xr10:uidLastSave="{E9F8BC1E-C5BC-4332-8733-151188FCD9DF}"/>
  <bookViews>
    <workbookView xWindow="-120" yWindow="-120" windowWidth="29040" windowHeight="15720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Pol!$A$1:$H$20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7" i="1" l="1"/>
  <c r="G19" i="12"/>
  <c r="G18" i="12"/>
  <c r="G17" i="12"/>
  <c r="G16" i="12"/>
  <c r="G15" i="12"/>
  <c r="G14" i="12"/>
  <c r="G13" i="12"/>
  <c r="G12" i="12"/>
  <c r="G11" i="12"/>
  <c r="G10" i="12"/>
  <c r="G9" i="12"/>
  <c r="G8" i="12" l="1"/>
  <c r="I47" i="1" l="1"/>
  <c r="G20" i="12"/>
  <c r="P20" i="12"/>
  <c r="F39" i="1" s="1"/>
  <c r="F40" i="1" s="1"/>
  <c r="Q20" i="12"/>
  <c r="G39" i="1" s="1"/>
  <c r="G27" i="1"/>
  <c r="J28" i="1"/>
  <c r="J26" i="1"/>
  <c r="G38" i="1"/>
  <c r="F38" i="1"/>
  <c r="J23" i="1"/>
  <c r="J24" i="1"/>
  <c r="J25" i="1"/>
  <c r="J27" i="1"/>
  <c r="E24" i="1"/>
  <c r="E26" i="1"/>
  <c r="H39" i="1" l="1"/>
  <c r="H40" i="1" s="1"/>
  <c r="G40" i="1"/>
  <c r="G28" i="1" s="1"/>
  <c r="I18" i="1"/>
  <c r="I39" i="1" l="1"/>
  <c r="I40" i="1" s="1"/>
  <c r="J39" i="1" s="1"/>
  <c r="J40" i="1" s="1"/>
  <c r="I17" i="1"/>
  <c r="G24" i="1"/>
  <c r="I48" i="1" l="1"/>
  <c r="I16" i="1"/>
  <c r="I21" i="1" s="1"/>
  <c r="G25" i="1" s="1"/>
  <c r="G26" i="1" s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<sst xmlns="http://schemas.openxmlformats.org/spreadsheetml/2006/main" count="153" uniqueCount="100">
  <si>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</si>
  <si>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</si>
  <si>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</si>
  <si>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</si>
  <si>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</si>
  <si>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</si>
  <si>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</si>
  <si>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</si>
  <si>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</si>
  <si>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</si>
  <si>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</si>
  <si>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</si>
  <si>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</si>
  <si>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</si>
  <si>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</si>
  <si>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</si>
  <si>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</si>
  <si>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</si>
  <si>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</si>
  <si>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</si>
  <si>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</si>
  <si>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</si>
  <si>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</si>
  <si>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</si>
  <si>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</si>
  <si>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</si>
  <si>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</si>
  <si>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</si>
  <si>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</si>
  <si>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</si>
  <si>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</si>
  <si>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</si>
  <si>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</si>
  <si>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</si>
  <si>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</si>
  <si>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</si>
  <si>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</si>
  <si>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</si>
  <si>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</si>
  <si>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</si>
  <si>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</si>
  <si>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ZŠ Pelhřimov - SO 01 střešní nástavba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</si>
  <si>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</si>
  <si>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</si>
  <si>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</si>
  <si>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</si>
  <si>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</si>
  <si>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</si>
  <si>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</si>
  <si>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</si>
  <si>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</si>
  <si>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</si>
  <si>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</si>
  <si>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</si>
  <si>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</si>
  <si>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</si>
  <si>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</si>
  <si>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</si>
  <si>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</si>
  <si>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</si>
  <si>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</si>
  <si>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</si>
  <si>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</si>
  <si>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</si>
  <si>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</si>
  <si>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</si>
  <si>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VV</t>
  </si>
  <si>
    <t>kus</t>
  </si>
  <si>
    <t/>
  </si>
  <si>
    <t>SUM</t>
  </si>
  <si>
    <t>vlastní</t>
  </si>
  <si>
    <t>BD Havlíčkova</t>
  </si>
  <si>
    <t>Interiér</t>
  </si>
  <si>
    <t>Bytový dům</t>
  </si>
  <si>
    <t>790.3</t>
  </si>
  <si>
    <t>Vnitřní vybavení - ATYPICKÝ NÁBYTEK (A)</t>
  </si>
  <si>
    <t>A1 + Z1</t>
  </si>
  <si>
    <t>STŮL
ROZMĚR: 2400x1200x (výška 750) mm
STOLOVÁ DESKA: LAMINO DEKOR DUB NATURAL 37307 AN, ABS HRANA 2 MM V DEKORU
STOLOVÁ PODNOŽ: KOV, BARVA BÍLÁ, NOHY HRANATÉ, NOHY REKTIFIKOVANÉ
SOUČÁSTÍ STOLU BUDE VÝKLOPNÁ ZÁSUVKA - Z1,kotvení,doplňky,detaily,D+M</t>
  </si>
  <si>
    <t>A2</t>
  </si>
  <si>
    <t>KRYCÍ POHLEDOVÁ ČELNÍ DESKA
CELKOVÝ ROZMĚR: 4600 MM X 750 MM X TL. 18 MM
DEKOR DUB NATURAL 37307 AN, ABS HRANA 2 MM V DEKORU
ZKRYTÉ KOTVENÍ
SYMETRICKÉ ČLENĚNÍ (1600,1400,1600 MM),kotvení,doplňky,detaily,D+M</t>
  </si>
  <si>
    <t>A3.1</t>
  </si>
  <si>
    <t>RECEPCE
PRACOVNÍ DESKA, BOČNICE, DVÍŘKA -  LAMINO DEKOR DUB NATURAL 37307 AN, HRANA V DEKORU (TL. 2 MM)
ZÁDA PRACOVNÍHO STOLU - LAMINO W1000 NEBO W1100, BÍLÁ BARVA
ODKLÁDACÍ DESKA A PULTOVÁ DESKA - LAKOVANÁ MDF DESKA, ČERNÁ BARVA RAL 9011
DVÍŘKA - SLÍCOVANÍ Z POHLEDU A, BEZ UZAMYKÁNÍ, VÁLEČEK,kotvení,doplňky,detaily,D+M</t>
  </si>
  <si>
    <t>A3.2</t>
  </si>
  <si>
    <t>SKŘÍŇ
DVÍŘKA - LAMINO DEKOR DUB NATURAL 37307 AN, HRANA V DEKORU (TL. 2 MM)
VIDITELNÉ KORPUSY - LAMINO DEKOR DUB NATURAL 37307 AN
POLICE - LAMINO W1000 NEBO W1100, BÍLÁ BARVA
ZÁDA - SOLOLIT
REKTIFIKAČNÍ NOŽKY VÝŠKY 2 CM
1X ŠATNÍ TYČ, TICHÉ DOVÍRÁNÍ, UZAMYKATELNÉ - ROZVOROVÝ ZÁMEK POD ÚCHYTKU, NASTAVITELNÉ POLICE
NÁBYTKOVÉ ÚCHYTKY BÍLÁ BARVA -  V KVALITĚ VÝROBKU BILLSBRO, IKEA,kotvení,doplňky,detaily,D+M</t>
  </si>
  <si>
    <t>A4</t>
  </si>
  <si>
    <t>LAVICE S BOTNÍKEM
ROZMĚR: 500x1200 mm
MATERIÁL KORPUSU A ZAD: LAMINO DEKOR 
DUB NATURAL 37307 AN, HRANA ABS 2 MM V DEKORU
VE SPOD BUDOU KLUZÁKY 2 CM, STAVITELNÉ,kotvení,doplňky,detaily,D+M</t>
  </si>
  <si>
    <t>A5</t>
  </si>
  <si>
    <t>ŠATNÍ SKŘÍŇ
ROZMĚR: 750x600 (VÝŠKA 1900 mm)
MATERIÁL KORPUSU A ZAD: LAMINO DEKOR 
DUB NATURAL 37307 AN, HRANA ABS 2 MM V DEKORU
VE SPOD BUDOU KLUZÁKY, STAVITELNÉ
ŠATNÍ TYČ
ÚCHYTKY - USH HRANATÁ
UZAMYKATELNÉ - ROZVOROVÝ ZÁMEK POD ÚCHYTKU,kotvení,doplňky,detaily,D+M</t>
  </si>
  <si>
    <t>A6.1</t>
  </si>
  <si>
    <t>STŮL
MATERÁL - LAMINO DEKOR DUB NATURAL 37307 AN, HRANA V DEKORU (TL. 2 MM)
2X VÝSUV PRO KLÁVESNICI
CELÁ ŠIKMÁ PLOCHA SE BUDE OTEVÍRAT, POD NÍ BUDE VEŠKERÁ KABELÁŽ
3X PRŮCHODKY, CHROM
REKTIFIKAČNÍ NOŽKY VÝŠKY 2 CM
SOUČÁSTÍ DODÁVKY NEJSOU: VYPÍNAČE, ZÁSUVKY, TELEFONY A DALŠÍ VYBAVENÍ,kotvení,doplňky,detaily,D+M</t>
  </si>
  <si>
    <t>A6.2</t>
  </si>
  <si>
    <t>NÍZKÁ SKŘÍŇ
MATERÁL - LAMINO DEKOR DUB NATURAL 37307 AN, HRANA V DEKORU (TL. 2 MM)
VIDITELNÉ KORPUSY - LAMINO DEKOR DUB NATURAL 37307 AN
POLICE - LAMINO W1000 NEBO W1100, BÍLÁ BARVA
ZÁDA - LAMINO DEKOR DUB NATURAL 37307 AN
NÁBYTKOVÉ ÚCHYTKY BÍLÁ BARVA - V KVALITĚ VÝROBKU BILLSBRO, IKEA
REKTIFIKAČNÍ NOŽKY VÝŠKY 2 CM
UZAMYKATELNÉ
NASTAVITELNÉ POLICE
DVÍŘKA 10 MM OD PODLAHY,kotvení,doplňky,detaily,D+M</t>
  </si>
  <si>
    <t>A6.3</t>
  </si>
  <si>
    <t>NÍZKÁ SKŘÍŇ + PŘEDSTĚNA PRO ZAVĚŠENÍ TV
MATERÁL OBKLADU A DVÍŘEK - LAMINO DEKOR DUB NATURAL 37307 AN, HRANA V DEKORU (TL. 2 MM)
OBKLAD NALEPENÝ NA LAMINO TL. 18 MM W1000 NEBO W1100, BÍLÁ BARVA
VIDITELNÉ KORPUSY - LAMINO DEKOR DUB NATURAL 37307 AN
POLICE - LAMINO W1000 NEBO W1100, BÍLÁ BARVA
ZÁDA - LAMINO W1000 NEBO W1100, BÍLÁ BARVA
NÁBYTKOVÉ ÚCHYTKY BÍLÁ BARVA - V KVALITĚ VÝROBKU BILLSBRO, IKEA
REKTIFIKAČNÍ NOŽKY VÝŠKY 2 CM
UZAMYKATELNÉ
4X NÁSTĚNNÝ DRŽÁK NA TV
4X NÁSTĚNNÝ SKLOPNÝ DRŽÁK NA TV
ZA KAŽDOU TELEVIZÍ PRŮCHODKA V OBKLADU
ZA KAŽDOU TELEVIZÍ ZÁSUVKA NA 220 V OBKLADU, DODÁVKA ELETRIKÁŘŮ
SOUČÁSTÍ DODÁVKY JE KOMPLETNÍ PŘEDSTĚNA, RÁMOVÁ DŘEVĚNÁ KONSTRUKCE 60X60 MM 
+ VÝZTUHY V PŘÍČNÉM SMĚRU 60X60 MM + VÝZTUHY PRO KOTVENÍ DRŽÁKŮ NA TV,kotvení,doplňky,detaily,D+M</t>
  </si>
  <si>
    <t>A6.4</t>
  </si>
  <si>
    <t>MOBILNÍ SKŘÍŇ
MATERÁL - LAMINO DEKOR DUB NATURAL 37307 AN, HRANA V DEKORU (TL. 2 MM)
NÁBYTKOVÉ ÚCHYTKY BÍLÁ BARVA - V KVALITĚ VÝROBKU BILLSBRO, IKEA
UZAMYKATELNÉ, KAŽDÝ ŠUPLÍK
KOLEČKA, ČERNÁ BARVA, MOŽNOST ARETACE
SKŘÍŇKA MUSÍ UNÉST TISKÁRNU (CCA 50 KG),kotvení,doplňky,detaily,D+M</t>
  </si>
  <si>
    <t>A6.5</t>
  </si>
  <si>
    <t>MOBILNÍ SKŘÍŇ
MATERÁL - LAMINO DEKOR DUB NATURAL 37307 AN, HRANA V DEKORU (TL. 2 MM)
NÁBYTKOVÉ ÚCHYTKY BÍLÁ BARVA - V KVALITĚ VÝROBKU BILLSBRO, IKEA
UZAMYKATELNÉ, KAŽDÝ ŠUPLÍK
KOLEČKA, ČERNÁ BARVA,kotvení,doplňky,detaily,D+M</t>
  </si>
  <si>
    <t>Interiér - část 2</t>
  </si>
  <si>
    <t>Bytový dům - atypický 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</si>
</sst>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0" fillId="2" borderId="10" xfId="0" applyFill="1" applyBorder="1" applyAlignment="1">
      <alignment vertical="top"/>
    </xf>
    <xf numFmtId="4" fontId="0" fillId="2" borderId="38" xfId="0" applyNumberFormat="1" applyFill="1" applyBorder="1" applyAlignment="1">
      <alignment vertical="top" shrinkToFit="1"/>
    </xf>
    <xf numFmtId="0" fontId="0" fillId="2" borderId="48" xfId="0" applyFill="1" applyBorder="1"/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9" xfId="0" applyFill="1" applyBorder="1" applyAlignment="1">
      <alignment horizontal="center" wrapText="1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16" fillId="0" borderId="34" xfId="0" applyFont="1" applyBorder="1" applyAlignment="1">
      <alignment horizontal="center" vertical="top" shrinkToFit="1"/>
    </xf>
    <xf numFmtId="0" fontId="0" fillId="2" borderId="37" xfId="0" applyFill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16" fillId="0" borderId="0" xfId="0" applyFont="1"/>
    <xf numFmtId="0" fontId="16" fillId="0" borderId="26" xfId="0" applyFont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49" fontId="0" fillId="2" borderId="10" xfId="0" applyNumberFormat="1" applyFill="1" applyBorder="1" applyAlignment="1">
      <alignment vertical="top"/>
    </xf>
    <xf numFmtId="49" fontId="0" fillId="2" borderId="38" xfId="0" applyNumberFormat="1" applyFill="1" applyBorder="1" applyAlignment="1">
      <alignment vertical="top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15" fillId="2" borderId="35" xfId="0" applyFont="1" applyFill="1" applyBorder="1" applyAlignment="1">
      <alignment horizontal="center" vertical="center" wrapText="1"/>
    </xf>
    <xf numFmtId="4" fontId="7" fillId="4" borderId="38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" fontId="16" fillId="5" borderId="33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1"/>
  <sheetViews>
    <sheetView showGridLines="0" tabSelected="1" view="pageBreakPreview" topLeftCell="B1" zoomScale="75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34</v>
      </c>
      <c r="B1" s="170" t="s">
        <v>38</v>
      </c>
      <c r="C1" s="171"/>
      <c r="D1" s="171"/>
      <c r="E1" s="171"/>
      <c r="F1" s="171"/>
      <c r="G1" s="171"/>
      <c r="H1" s="171"/>
      <c r="I1" s="171"/>
      <c r="J1" s="172"/>
    </row>
    <row r="2" spans="1:15" ht="23.25" customHeight="1" x14ac:dyDescent="0.2">
      <c r="A2" s="4"/>
      <c r="B2" s="79" t="s">
        <v>36</v>
      </c>
      <c r="C2" s="80"/>
      <c r="D2" s="188" t="s">
        <v>71</v>
      </c>
      <c r="E2" s="189"/>
      <c r="F2" s="189"/>
      <c r="G2" s="189"/>
      <c r="H2" s="189"/>
      <c r="I2" s="189"/>
      <c r="J2" s="190"/>
      <c r="O2" s="2"/>
    </row>
    <row r="3" spans="1:15" ht="23.25" customHeight="1" x14ac:dyDescent="0.2">
      <c r="A3" s="4"/>
      <c r="B3" s="81" t="s">
        <v>39</v>
      </c>
      <c r="C3" s="82"/>
      <c r="D3" s="191" t="s">
        <v>99</v>
      </c>
      <c r="E3" s="192"/>
      <c r="F3" s="192"/>
      <c r="G3" s="192"/>
      <c r="H3" s="192"/>
      <c r="I3" s="192"/>
      <c r="J3" s="193"/>
    </row>
    <row r="4" spans="1:15" ht="23.25" customHeight="1" x14ac:dyDescent="0.2">
      <c r="A4" s="4"/>
      <c r="B4" s="83" t="s">
        <v>40</v>
      </c>
      <c r="C4" s="84"/>
      <c r="D4" s="199" t="s">
        <v>98</v>
      </c>
      <c r="E4" s="200"/>
      <c r="F4" s="200"/>
      <c r="G4" s="200"/>
      <c r="H4" s="200"/>
      <c r="I4" s="200"/>
      <c r="J4" s="201"/>
    </row>
    <row r="5" spans="1:15" ht="24" customHeight="1" x14ac:dyDescent="0.2">
      <c r="A5" s="4"/>
      <c r="B5" s="45" t="s">
        <v>21</v>
      </c>
      <c r="C5" s="5"/>
      <c r="D5" s="85"/>
      <c r="E5" s="25"/>
      <c r="F5" s="25"/>
      <c r="G5" s="25"/>
      <c r="H5" s="27" t="s">
        <v>31</v>
      </c>
      <c r="I5" s="85"/>
      <c r="J5" s="11"/>
    </row>
    <row r="6" spans="1:15" ht="15.75" customHeight="1" x14ac:dyDescent="0.2">
      <c r="A6" s="4"/>
      <c r="B6" s="39"/>
      <c r="C6" s="25"/>
      <c r="D6" s="85"/>
      <c r="E6" s="25"/>
      <c r="F6" s="25"/>
      <c r="G6" s="25"/>
      <c r="H6" s="27" t="s">
        <v>32</v>
      </c>
      <c r="I6" s="85"/>
      <c r="J6" s="11"/>
    </row>
    <row r="7" spans="1:15" ht="15.75" customHeight="1" x14ac:dyDescent="0.2">
      <c r="A7" s="4"/>
      <c r="B7" s="40"/>
      <c r="C7" s="86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31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32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83"/>
      <c r="E11" s="183"/>
      <c r="F11" s="183"/>
      <c r="G11" s="183"/>
      <c r="H11" s="27" t="s">
        <v>31</v>
      </c>
      <c r="I11" s="88"/>
      <c r="J11" s="11"/>
    </row>
    <row r="12" spans="1:15" ht="15.75" customHeight="1" x14ac:dyDescent="0.2">
      <c r="A12" s="4"/>
      <c r="B12" s="39"/>
      <c r="C12" s="25"/>
      <c r="D12" s="207"/>
      <c r="E12" s="207"/>
      <c r="F12" s="207"/>
      <c r="G12" s="207"/>
      <c r="H12" s="27" t="s">
        <v>32</v>
      </c>
      <c r="I12" s="88"/>
      <c r="J12" s="11"/>
    </row>
    <row r="13" spans="1:15" ht="15.75" customHeight="1" x14ac:dyDescent="0.2">
      <c r="A13" s="4"/>
      <c r="B13" s="40"/>
      <c r="C13" s="87"/>
      <c r="D13" s="208"/>
      <c r="E13" s="208"/>
      <c r="F13" s="208"/>
      <c r="G13" s="208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29</v>
      </c>
      <c r="C15" s="70"/>
      <c r="D15" s="51"/>
      <c r="E15" s="209"/>
      <c r="F15" s="209"/>
      <c r="G15" s="205"/>
      <c r="H15" s="205"/>
      <c r="I15" s="205" t="s">
        <v>28</v>
      </c>
      <c r="J15" s="206"/>
    </row>
    <row r="16" spans="1:15" ht="23.25" customHeight="1" x14ac:dyDescent="0.2">
      <c r="A16" s="128" t="s">
        <v>23</v>
      </c>
      <c r="B16" s="129" t="s">
        <v>23</v>
      </c>
      <c r="C16" s="56"/>
      <c r="D16" s="57"/>
      <c r="E16" s="179"/>
      <c r="F16" s="186"/>
      <c r="G16" s="179"/>
      <c r="H16" s="186"/>
      <c r="I16" s="179">
        <f>SUMIF(F47:F47,A16,I47:I47)+SUMIF(F47:F47,"PSU",I47:I47)</f>
        <v>0</v>
      </c>
      <c r="J16" s="180"/>
    </row>
    <row r="17" spans="1:10" ht="23.25" customHeight="1" x14ac:dyDescent="0.2">
      <c r="A17" s="128" t="s">
        <v>24</v>
      </c>
      <c r="B17" s="129" t="s">
        <v>24</v>
      </c>
      <c r="C17" s="56"/>
      <c r="D17" s="57"/>
      <c r="E17" s="179"/>
      <c r="F17" s="186"/>
      <c r="G17" s="179"/>
      <c r="H17" s="186"/>
      <c r="I17" s="179">
        <f>SUMIF(F47:F47,A17,I47:I47)</f>
        <v>0</v>
      </c>
      <c r="J17" s="180"/>
    </row>
    <row r="18" spans="1:10" ht="23.25" customHeight="1" x14ac:dyDescent="0.2">
      <c r="A18" s="128" t="s">
        <v>25</v>
      </c>
      <c r="B18" s="129" t="s">
        <v>25</v>
      </c>
      <c r="C18" s="56"/>
      <c r="D18" s="57"/>
      <c r="E18" s="179"/>
      <c r="F18" s="186"/>
      <c r="G18" s="179"/>
      <c r="H18" s="186"/>
      <c r="I18" s="179">
        <f>SUMIF(F47:F47,A18,I47:I47)</f>
        <v>0</v>
      </c>
      <c r="J18" s="180"/>
    </row>
    <row r="19" spans="1:10" ht="23.25" customHeight="1" x14ac:dyDescent="0.2">
      <c r="A19" s="128" t="s">
        <v>47</v>
      </c>
      <c r="B19" s="129" t="s">
        <v>26</v>
      </c>
      <c r="C19" s="56"/>
      <c r="D19" s="57"/>
      <c r="E19" s="179"/>
      <c r="F19" s="186"/>
      <c r="G19" s="179"/>
      <c r="H19" s="186"/>
      <c r="I19" s="179">
        <v>0</v>
      </c>
      <c r="J19" s="180"/>
    </row>
    <row r="20" spans="1:10" ht="23.25" customHeight="1" x14ac:dyDescent="0.2">
      <c r="A20" s="128" t="s">
        <v>48</v>
      </c>
      <c r="B20" s="129" t="s">
        <v>27</v>
      </c>
      <c r="C20" s="56"/>
      <c r="D20" s="57"/>
      <c r="E20" s="179"/>
      <c r="F20" s="186"/>
      <c r="G20" s="179"/>
      <c r="H20" s="186"/>
      <c r="I20" s="179">
        <v>0</v>
      </c>
      <c r="J20" s="180"/>
    </row>
    <row r="21" spans="1:10" ht="23.25" customHeight="1" x14ac:dyDescent="0.2">
      <c r="A21" s="4"/>
      <c r="B21" s="72" t="s">
        <v>28</v>
      </c>
      <c r="C21" s="73"/>
      <c r="D21" s="74"/>
      <c r="E21" s="181"/>
      <c r="F21" s="182"/>
      <c r="G21" s="181"/>
      <c r="H21" s="182"/>
      <c r="I21" s="181">
        <f>SUM(I16:J20)</f>
        <v>0</v>
      </c>
      <c r="J21" s="187"/>
    </row>
    <row r="22" spans="1:10" ht="33" customHeight="1" x14ac:dyDescent="0.2">
      <c r="A22" s="4"/>
      <c r="B22" s="63" t="s">
        <v>30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177">
        <v>0</v>
      </c>
      <c r="H23" s="178"/>
      <c r="I23" s="17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184">
        <f>ZakladDPHSni*SazbaDPH1/100</f>
        <v>0</v>
      </c>
      <c r="H24" s="185"/>
      <c r="I24" s="185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177">
        <f>I21</f>
        <v>0</v>
      </c>
      <c r="H25" s="178"/>
      <c r="I25" s="17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173">
        <f>ZakladDPHZakl*SazbaDPH2/100</f>
        <v>0</v>
      </c>
      <c r="H26" s="174"/>
      <c r="I26" s="174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175">
        <f>0</f>
        <v>0</v>
      </c>
      <c r="H27" s="175"/>
      <c r="I27" s="175"/>
      <c r="J27" s="61" t="str">
        <f t="shared" si="0"/>
        <v>CZK</v>
      </c>
    </row>
    <row r="28" spans="1:10" ht="27.75" hidden="1" customHeight="1" thickBot="1" x14ac:dyDescent="0.25">
      <c r="A28" s="4"/>
      <c r="B28" s="106" t="s">
        <v>22</v>
      </c>
      <c r="C28" s="107"/>
      <c r="D28" s="107"/>
      <c r="E28" s="108"/>
      <c r="F28" s="109"/>
      <c r="G28" s="204" t="e">
        <f>ZakladDPHSniVypocet+ZakladDPHZaklVypocet</f>
        <v>#REF!</v>
      </c>
      <c r="H28" s="204"/>
      <c r="I28" s="204"/>
      <c r="J28" s="110" t="str">
        <f t="shared" si="0"/>
        <v>CZK</v>
      </c>
    </row>
    <row r="29" spans="1:10" ht="27.75" customHeight="1" thickBot="1" x14ac:dyDescent="0.25">
      <c r="A29" s="4"/>
      <c r="B29" s="106" t="s">
        <v>33</v>
      </c>
      <c r="C29" s="111"/>
      <c r="D29" s="111"/>
      <c r="E29" s="111"/>
      <c r="F29" s="111"/>
      <c r="G29" s="176">
        <f>ZakladDPHSni+DPHSni+ZakladDPHZakl+DPHZakl+Zaokrouhleni</f>
        <v>0</v>
      </c>
      <c r="H29" s="176"/>
      <c r="I29" s="176"/>
      <c r="J29" s="112" t="s">
        <v>44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02"/>
      <c r="E34" s="202"/>
      <c r="F34" s="30"/>
      <c r="G34" s="202"/>
      <c r="H34" s="202"/>
      <c r="I34" s="202"/>
      <c r="J34" s="36"/>
    </row>
    <row r="35" spans="1:10" ht="12.75" customHeight="1" x14ac:dyDescent="0.2">
      <c r="A35" s="4"/>
      <c r="B35" s="4"/>
      <c r="C35" s="5"/>
      <c r="D35" s="203" t="s">
        <v>2</v>
      </c>
      <c r="E35" s="203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98"/>
      <c r="G37" s="98"/>
      <c r="H37" s="98"/>
      <c r="I37" s="98"/>
      <c r="J37" s="3"/>
    </row>
    <row r="38" spans="1:10" ht="25.5" hidden="1" customHeight="1" x14ac:dyDescent="0.2">
      <c r="A38" s="90" t="s">
        <v>35</v>
      </c>
      <c r="B38" s="92" t="s">
        <v>16</v>
      </c>
      <c r="C38" s="93" t="s">
        <v>5</v>
      </c>
      <c r="D38" s="94"/>
      <c r="E38" s="94"/>
      <c r="F38" s="99" t="str">
        <f>B23</f>
        <v>Základ pro sníženou DPH</v>
      </c>
      <c r="G38" s="99" t="str">
        <f>B25</f>
        <v>Základ pro základní DPH</v>
      </c>
      <c r="H38" s="100" t="s">
        <v>17</v>
      </c>
      <c r="I38" s="100" t="s">
        <v>1</v>
      </c>
      <c r="J38" s="95" t="s">
        <v>0</v>
      </c>
    </row>
    <row r="39" spans="1:10" ht="25.5" hidden="1" customHeight="1" x14ac:dyDescent="0.2">
      <c r="A39" s="90">
        <v>1</v>
      </c>
      <c r="B39" s="96" t="s">
        <v>42</v>
      </c>
      <c r="C39" s="210" t="s">
        <v>41</v>
      </c>
      <c r="D39" s="211"/>
      <c r="E39" s="211"/>
      <c r="F39" s="101" t="e">
        <f>Pol!P20</f>
        <v>#REF!</v>
      </c>
      <c r="G39" s="102" t="e">
        <f>Pol!Q20</f>
        <v>#REF!</v>
      </c>
      <c r="H39" s="103" t="e">
        <f>(F39*SazbaDPH1/100)+(G39*SazbaDPH2/100)</f>
        <v>#REF!</v>
      </c>
      <c r="I39" s="103" t="e">
        <f>F39+G39+H39</f>
        <v>#REF!</v>
      </c>
      <c r="J39" s="97" t="e">
        <f>IF(CenaCelkemVypocet=0,"",I39/CenaCelkemVypocet*100)</f>
        <v>#REF!</v>
      </c>
    </row>
    <row r="40" spans="1:10" ht="25.5" hidden="1" customHeight="1" x14ac:dyDescent="0.2">
      <c r="A40" s="90"/>
      <c r="B40" s="212" t="s">
        <v>43</v>
      </c>
      <c r="C40" s="213"/>
      <c r="D40" s="213"/>
      <c r="E40" s="214"/>
      <c r="F40" s="104" t="e">
        <f>SUMIF(A39:A39,"=1",F39:F39)</f>
        <v>#REF!</v>
      </c>
      <c r="G40" s="105" t="e">
        <f>SUMIF(A39:A39,"=1",G39:G39)</f>
        <v>#REF!</v>
      </c>
      <c r="H40" s="105" t="e">
        <f>SUMIF(A39:A39,"=1",H39:H39)</f>
        <v>#REF!</v>
      </c>
      <c r="I40" s="105" t="e">
        <f>SUMIF(A39:A39,"=1",I39:I39)</f>
        <v>#REF!</v>
      </c>
      <c r="J40" s="91" t="e">
        <f>SUMIF(A39:A39,"=1",J39:J39)</f>
        <v>#REF!</v>
      </c>
    </row>
    <row r="44" spans="1:10" ht="15.75" x14ac:dyDescent="0.25">
      <c r="B44" s="113" t="s">
        <v>45</v>
      </c>
    </row>
    <row r="46" spans="1:10" ht="25.5" customHeight="1" x14ac:dyDescent="0.2">
      <c r="A46" s="114"/>
      <c r="B46" s="118" t="s">
        <v>16</v>
      </c>
      <c r="C46" s="118" t="s">
        <v>5</v>
      </c>
      <c r="D46" s="119"/>
      <c r="E46" s="119"/>
      <c r="F46" s="122" t="s">
        <v>46</v>
      </c>
      <c r="G46" s="122"/>
      <c r="H46" s="122"/>
      <c r="I46" s="197" t="s">
        <v>28</v>
      </c>
      <c r="J46" s="197"/>
    </row>
    <row r="47" spans="1:10" ht="25.5" customHeight="1" x14ac:dyDescent="0.2">
      <c r="A47" s="115"/>
      <c r="B47" s="117" t="s">
        <v>74</v>
      </c>
      <c r="C47" s="195" t="str">
        <f>Pol!C8</f>
        <v>Vnitřní vybavení - ATYPICKÝ NÁBYTEK (A)</v>
      </c>
      <c r="D47" s="196"/>
      <c r="E47" s="196"/>
      <c r="F47" s="123" t="s">
        <v>24</v>
      </c>
      <c r="G47" s="124"/>
      <c r="H47" s="124"/>
      <c r="I47" s="194">
        <f>Pol!G8</f>
        <v>0</v>
      </c>
      <c r="J47" s="194"/>
    </row>
    <row r="48" spans="1:10" ht="25.5" customHeight="1" x14ac:dyDescent="0.2">
      <c r="A48" s="116"/>
      <c r="B48" s="120" t="s">
        <v>1</v>
      </c>
      <c r="C48" s="120"/>
      <c r="D48" s="121"/>
      <c r="E48" s="121"/>
      <c r="F48" s="125"/>
      <c r="G48" s="126"/>
      <c r="H48" s="126"/>
      <c r="I48" s="198">
        <f>SUM(I47:I47)</f>
        <v>0</v>
      </c>
      <c r="J48" s="198"/>
    </row>
    <row r="49" spans="6:10" x14ac:dyDescent="0.2">
      <c r="F49" s="127"/>
      <c r="G49" s="89"/>
      <c r="H49" s="127"/>
      <c r="I49" s="89"/>
      <c r="J49" s="89"/>
    </row>
    <row r="50" spans="6:10" x14ac:dyDescent="0.2">
      <c r="F50" s="127"/>
      <c r="G50" s="89"/>
      <c r="H50" s="127"/>
      <c r="I50" s="89"/>
      <c r="J50" s="89"/>
    </row>
    <row r="51" spans="6:10" x14ac:dyDescent="0.2">
      <c r="F51" s="127"/>
      <c r="G51" s="89"/>
      <c r="H51" s="127"/>
      <c r="I51" s="89"/>
      <c r="J51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48:J48"/>
    <mergeCell ref="D4:J4"/>
    <mergeCell ref="D34:E34"/>
    <mergeCell ref="D35:E35"/>
    <mergeCell ref="G34:I34"/>
    <mergeCell ref="I18:J18"/>
    <mergeCell ref="E18:F18"/>
    <mergeCell ref="G28:I28"/>
    <mergeCell ref="G15:H15"/>
    <mergeCell ref="I15:J15"/>
    <mergeCell ref="E16:F16"/>
    <mergeCell ref="D12:G12"/>
    <mergeCell ref="D13:G13"/>
    <mergeCell ref="E15:F15"/>
    <mergeCell ref="C39:E39"/>
    <mergeCell ref="B40:E40"/>
    <mergeCell ref="I47:J47"/>
    <mergeCell ref="C47:E47"/>
    <mergeCell ref="G19:H19"/>
    <mergeCell ref="G20:H20"/>
    <mergeCell ref="I46:J46"/>
    <mergeCell ref="D2:J2"/>
    <mergeCell ref="E17:F17"/>
    <mergeCell ref="G16:H16"/>
    <mergeCell ref="G17:H17"/>
    <mergeCell ref="G18:H18"/>
    <mergeCell ref="I17:J17"/>
    <mergeCell ref="D3:J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15" t="s">
        <v>6</v>
      </c>
      <c r="B1" s="215"/>
      <c r="C1" s="216"/>
      <c r="D1" s="215"/>
      <c r="E1" s="215"/>
      <c r="F1" s="215"/>
      <c r="G1" s="215"/>
    </row>
    <row r="2" spans="1:7" ht="24.95" customHeight="1" x14ac:dyDescent="0.2">
      <c r="A2" s="77" t="s">
        <v>37</v>
      </c>
      <c r="B2" s="76"/>
      <c r="C2" s="217"/>
      <c r="D2" s="217"/>
      <c r="E2" s="217"/>
      <c r="F2" s="217"/>
      <c r="G2" s="218"/>
    </row>
    <row r="3" spans="1:7" ht="24.95" hidden="1" customHeight="1" x14ac:dyDescent="0.2">
      <c r="A3" s="77" t="s">
        <v>7</v>
      </c>
      <c r="B3" s="76"/>
      <c r="C3" s="217"/>
      <c r="D3" s="217"/>
      <c r="E3" s="217"/>
      <c r="F3" s="217"/>
      <c r="G3" s="218"/>
    </row>
    <row r="4" spans="1:7" ht="24.95" hidden="1" customHeight="1" x14ac:dyDescent="0.2">
      <c r="A4" s="77" t="s">
        <v>8</v>
      </c>
      <c r="B4" s="76"/>
      <c r="C4" s="217"/>
      <c r="D4" s="217"/>
      <c r="E4" s="217"/>
      <c r="F4" s="217"/>
      <c r="G4" s="21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20"/>
  <sheetViews>
    <sheetView showZeros="0" view="pageBreakPreview" topLeftCell="A16" zoomScaleNormal="100" zoomScaleSheetLayoutView="100" workbookViewId="0">
      <selection activeCell="F17" sqref="F17:F19"/>
    </sheetView>
  </sheetViews>
  <sheetFormatPr defaultRowHeight="12.75" outlineLevelRow="1" x14ac:dyDescent="0.2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42" customWidth="1"/>
    <col min="5" max="5" width="10.5703125" style="127" customWidth="1"/>
    <col min="6" max="6" width="9.85546875" customWidth="1"/>
    <col min="7" max="7" width="12.7109375" customWidth="1"/>
    <col min="8" max="8" width="9.140625" style="142" customWidth="1"/>
    <col min="16" max="26" width="0" hidden="1" customWidth="1"/>
  </cols>
  <sheetData>
    <row r="1" spans="1:47" ht="15.75" customHeight="1" x14ac:dyDescent="0.25">
      <c r="A1" s="219" t="s">
        <v>6</v>
      </c>
      <c r="B1" s="219"/>
      <c r="C1" s="219"/>
      <c r="D1" s="219"/>
      <c r="E1" s="219"/>
      <c r="F1" s="219"/>
      <c r="G1" s="219"/>
      <c r="R1" t="s">
        <v>50</v>
      </c>
    </row>
    <row r="2" spans="1:47" ht="24.95" customHeight="1" x14ac:dyDescent="0.2">
      <c r="A2" s="154" t="s">
        <v>49</v>
      </c>
      <c r="B2" s="155"/>
      <c r="C2" s="220" t="s">
        <v>71</v>
      </c>
      <c r="D2" s="221"/>
      <c r="E2" s="221"/>
      <c r="F2" s="221"/>
      <c r="G2" s="222"/>
      <c r="R2" t="s">
        <v>51</v>
      </c>
    </row>
    <row r="3" spans="1:47" ht="24.95" customHeight="1" x14ac:dyDescent="0.2">
      <c r="A3" s="156" t="s">
        <v>7</v>
      </c>
      <c r="B3" s="157"/>
      <c r="C3" s="223" t="s">
        <v>73</v>
      </c>
      <c r="D3" s="224"/>
      <c r="E3" s="224"/>
      <c r="F3" s="224"/>
      <c r="G3" s="225"/>
      <c r="R3" t="s">
        <v>52</v>
      </c>
    </row>
    <row r="4" spans="1:47" ht="24.95" customHeight="1" x14ac:dyDescent="0.2">
      <c r="A4" s="156" t="s">
        <v>8</v>
      </c>
      <c r="B4" s="157"/>
      <c r="C4" s="223" t="s">
        <v>72</v>
      </c>
      <c r="D4" s="224"/>
      <c r="E4" s="224"/>
      <c r="F4" s="224"/>
      <c r="G4" s="225"/>
      <c r="R4" t="s">
        <v>53</v>
      </c>
    </row>
    <row r="5" spans="1:47" x14ac:dyDescent="0.2">
      <c r="A5" s="158" t="s">
        <v>54</v>
      </c>
      <c r="B5" s="159"/>
      <c r="C5" s="159"/>
      <c r="D5" s="149"/>
      <c r="E5" s="146"/>
      <c r="F5" s="130"/>
      <c r="G5" s="131"/>
      <c r="R5" t="s">
        <v>55</v>
      </c>
    </row>
    <row r="7" spans="1:47" ht="25.5" x14ac:dyDescent="0.2">
      <c r="A7" s="160" t="s">
        <v>56</v>
      </c>
      <c r="B7" s="161" t="s">
        <v>57</v>
      </c>
      <c r="C7" s="161" t="s">
        <v>58</v>
      </c>
      <c r="D7" s="150" t="s">
        <v>59</v>
      </c>
      <c r="E7" s="147" t="s">
        <v>60</v>
      </c>
      <c r="F7" s="132" t="s">
        <v>61</v>
      </c>
      <c r="G7" s="136" t="s">
        <v>28</v>
      </c>
      <c r="H7" s="143" t="s">
        <v>62</v>
      </c>
    </row>
    <row r="8" spans="1:47" x14ac:dyDescent="0.2">
      <c r="A8" s="134" t="s">
        <v>63</v>
      </c>
      <c r="B8" s="168" t="s">
        <v>74</v>
      </c>
      <c r="C8" s="169" t="s">
        <v>75</v>
      </c>
      <c r="D8" s="152"/>
      <c r="E8" s="135"/>
      <c r="F8" s="166"/>
      <c r="G8" s="135">
        <f>SUM(G9:G19)</f>
        <v>0</v>
      </c>
      <c r="H8" s="145"/>
      <c r="I8" s="162"/>
      <c r="R8" t="s">
        <v>64</v>
      </c>
    </row>
    <row r="9" spans="1:47" ht="90" outlineLevel="1" x14ac:dyDescent="0.2">
      <c r="A9" s="163">
        <v>23</v>
      </c>
      <c r="B9" s="164" t="s">
        <v>76</v>
      </c>
      <c r="C9" s="167" t="s">
        <v>77</v>
      </c>
      <c r="D9" s="151" t="s">
        <v>67</v>
      </c>
      <c r="E9" s="165">
        <v>1</v>
      </c>
      <c r="F9" s="226"/>
      <c r="G9" s="165">
        <f t="shared" ref="G9:G19" si="0">ROUND(E9*F9,2)</f>
        <v>0</v>
      </c>
      <c r="H9" s="144" t="s">
        <v>70</v>
      </c>
      <c r="I9" s="162"/>
      <c r="J9" s="133"/>
      <c r="K9" s="133"/>
      <c r="L9" s="133"/>
      <c r="M9" s="133"/>
      <c r="N9" s="133"/>
      <c r="O9" s="133"/>
      <c r="P9" s="133"/>
      <c r="Q9" s="133"/>
      <c r="R9" s="133" t="s">
        <v>65</v>
      </c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</row>
    <row r="10" spans="1:47" ht="67.5" outlineLevel="1" x14ac:dyDescent="0.2">
      <c r="A10" s="163">
        <v>24</v>
      </c>
      <c r="B10" s="164" t="s">
        <v>78</v>
      </c>
      <c r="C10" s="167" t="s">
        <v>79</v>
      </c>
      <c r="D10" s="151" t="s">
        <v>67</v>
      </c>
      <c r="E10" s="165">
        <v>1</v>
      </c>
      <c r="F10" s="226"/>
      <c r="G10" s="165">
        <f t="shared" si="0"/>
        <v>0</v>
      </c>
      <c r="H10" s="144" t="s">
        <v>70</v>
      </c>
      <c r="I10" s="162"/>
      <c r="J10" s="133"/>
      <c r="K10" s="133"/>
      <c r="L10" s="133"/>
      <c r="M10" s="133"/>
      <c r="N10" s="133"/>
      <c r="O10" s="133"/>
      <c r="P10" s="133"/>
      <c r="Q10" s="133"/>
      <c r="R10" s="133" t="s">
        <v>66</v>
      </c>
      <c r="S10" s="133">
        <v>0</v>
      </c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</row>
    <row r="11" spans="1:47" ht="101.25" outlineLevel="1" x14ac:dyDescent="0.2">
      <c r="A11" s="163">
        <v>25</v>
      </c>
      <c r="B11" s="164" t="s">
        <v>80</v>
      </c>
      <c r="C11" s="167" t="s">
        <v>81</v>
      </c>
      <c r="D11" s="151" t="s">
        <v>67</v>
      </c>
      <c r="E11" s="165">
        <v>1</v>
      </c>
      <c r="F11" s="226"/>
      <c r="G11" s="165">
        <f t="shared" si="0"/>
        <v>0</v>
      </c>
      <c r="H11" s="144" t="s">
        <v>70</v>
      </c>
      <c r="I11" s="162"/>
      <c r="J11" s="133"/>
      <c r="K11" s="133"/>
      <c r="L11" s="133"/>
      <c r="M11" s="133"/>
      <c r="N11" s="133"/>
      <c r="O11" s="133"/>
      <c r="P11" s="133"/>
      <c r="Q11" s="133"/>
      <c r="R11" s="133" t="s">
        <v>66</v>
      </c>
      <c r="S11" s="133">
        <v>0</v>
      </c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</row>
    <row r="12" spans="1:47" ht="123.75" outlineLevel="1" x14ac:dyDescent="0.2">
      <c r="A12" s="163">
        <v>26</v>
      </c>
      <c r="B12" s="164" t="s">
        <v>82</v>
      </c>
      <c r="C12" s="167" t="s">
        <v>83</v>
      </c>
      <c r="D12" s="151" t="s">
        <v>67</v>
      </c>
      <c r="E12" s="165">
        <v>1</v>
      </c>
      <c r="F12" s="226"/>
      <c r="G12" s="165">
        <f t="shared" si="0"/>
        <v>0</v>
      </c>
      <c r="H12" s="144" t="s">
        <v>70</v>
      </c>
      <c r="I12" s="162"/>
      <c r="J12" s="133"/>
      <c r="K12" s="133"/>
      <c r="L12" s="133"/>
      <c r="M12" s="133"/>
      <c r="N12" s="133"/>
      <c r="O12" s="133"/>
      <c r="P12" s="133"/>
      <c r="Q12" s="133"/>
      <c r="R12" s="133" t="s">
        <v>65</v>
      </c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</row>
    <row r="13" spans="1:47" ht="67.5" outlineLevel="1" x14ac:dyDescent="0.2">
      <c r="A13" s="163">
        <v>27</v>
      </c>
      <c r="B13" s="164" t="s">
        <v>84</v>
      </c>
      <c r="C13" s="167" t="s">
        <v>85</v>
      </c>
      <c r="D13" s="151" t="s">
        <v>67</v>
      </c>
      <c r="E13" s="165">
        <v>12</v>
      </c>
      <c r="F13" s="226"/>
      <c r="G13" s="165">
        <f t="shared" si="0"/>
        <v>0</v>
      </c>
      <c r="H13" s="144" t="s">
        <v>70</v>
      </c>
      <c r="I13" s="162"/>
      <c r="J13" s="133"/>
      <c r="K13" s="133"/>
      <c r="L13" s="133"/>
      <c r="M13" s="133"/>
      <c r="N13" s="133"/>
      <c r="O13" s="133"/>
      <c r="P13" s="133"/>
      <c r="Q13" s="133"/>
      <c r="R13" s="133" t="s">
        <v>66</v>
      </c>
      <c r="S13" s="133">
        <v>0</v>
      </c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</row>
    <row r="14" spans="1:47" ht="101.25" outlineLevel="1" x14ac:dyDescent="0.2">
      <c r="A14" s="163">
        <v>28</v>
      </c>
      <c r="B14" s="164" t="s">
        <v>86</v>
      </c>
      <c r="C14" s="167" t="s">
        <v>87</v>
      </c>
      <c r="D14" s="151" t="s">
        <v>67</v>
      </c>
      <c r="E14" s="165">
        <v>48</v>
      </c>
      <c r="F14" s="226"/>
      <c r="G14" s="165">
        <f t="shared" si="0"/>
        <v>0</v>
      </c>
      <c r="H14" s="144" t="s">
        <v>70</v>
      </c>
      <c r="I14" s="162"/>
      <c r="J14" s="133"/>
      <c r="K14" s="133"/>
      <c r="L14" s="133"/>
      <c r="M14" s="133"/>
      <c r="N14" s="133"/>
      <c r="O14" s="133"/>
      <c r="P14" s="133"/>
      <c r="Q14" s="133"/>
      <c r="R14" s="133" t="s">
        <v>66</v>
      </c>
      <c r="S14" s="133">
        <v>0</v>
      </c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</row>
    <row r="15" spans="1:47" ht="112.5" outlineLevel="1" x14ac:dyDescent="0.2">
      <c r="A15" s="163">
        <v>29</v>
      </c>
      <c r="B15" s="164" t="s">
        <v>88</v>
      </c>
      <c r="C15" s="167" t="s">
        <v>89</v>
      </c>
      <c r="D15" s="151" t="s">
        <v>67</v>
      </c>
      <c r="E15" s="165">
        <v>2</v>
      </c>
      <c r="F15" s="226"/>
      <c r="G15" s="165">
        <f t="shared" si="0"/>
        <v>0</v>
      </c>
      <c r="H15" s="144" t="s">
        <v>70</v>
      </c>
      <c r="I15" s="162"/>
      <c r="J15" s="133"/>
      <c r="K15" s="133"/>
      <c r="L15" s="133"/>
      <c r="M15" s="133"/>
      <c r="N15" s="133"/>
      <c r="O15" s="133"/>
      <c r="P15" s="133"/>
      <c r="Q15" s="133"/>
      <c r="R15" s="133" t="s">
        <v>65</v>
      </c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</row>
    <row r="16" spans="1:47" ht="135" outlineLevel="1" x14ac:dyDescent="0.2">
      <c r="A16" s="163">
        <v>30</v>
      </c>
      <c r="B16" s="164" t="s">
        <v>90</v>
      </c>
      <c r="C16" s="167" t="s">
        <v>91</v>
      </c>
      <c r="D16" s="151" t="s">
        <v>67</v>
      </c>
      <c r="E16" s="165">
        <v>2</v>
      </c>
      <c r="F16" s="226"/>
      <c r="G16" s="165">
        <f t="shared" si="0"/>
        <v>0</v>
      </c>
      <c r="H16" s="144" t="s">
        <v>70</v>
      </c>
      <c r="I16" s="162"/>
      <c r="J16" s="133"/>
      <c r="K16" s="133"/>
      <c r="L16" s="133"/>
      <c r="M16" s="133"/>
      <c r="N16" s="133"/>
      <c r="O16" s="133"/>
      <c r="P16" s="133"/>
      <c r="Q16" s="133"/>
      <c r="R16" s="133" t="s">
        <v>66</v>
      </c>
      <c r="S16" s="133">
        <v>0</v>
      </c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</row>
    <row r="17" spans="1:47" ht="247.5" outlineLevel="1" x14ac:dyDescent="0.2">
      <c r="A17" s="163">
        <v>31</v>
      </c>
      <c r="B17" s="164" t="s">
        <v>92</v>
      </c>
      <c r="C17" s="167" t="s">
        <v>93</v>
      </c>
      <c r="D17" s="151" t="s">
        <v>67</v>
      </c>
      <c r="E17" s="165">
        <v>1</v>
      </c>
      <c r="F17" s="226"/>
      <c r="G17" s="165">
        <f t="shared" si="0"/>
        <v>0</v>
      </c>
      <c r="H17" s="144" t="s">
        <v>70</v>
      </c>
      <c r="I17" s="162"/>
      <c r="J17" s="133"/>
      <c r="K17" s="133"/>
      <c r="L17" s="133"/>
      <c r="M17" s="133"/>
      <c r="N17" s="133"/>
      <c r="O17" s="133"/>
      <c r="P17" s="133"/>
      <c r="Q17" s="133"/>
      <c r="R17" s="133" t="s">
        <v>66</v>
      </c>
      <c r="S17" s="133">
        <v>0</v>
      </c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</row>
    <row r="18" spans="1:47" ht="101.25" outlineLevel="1" x14ac:dyDescent="0.2">
      <c r="A18" s="163">
        <v>32</v>
      </c>
      <c r="B18" s="164" t="s">
        <v>94</v>
      </c>
      <c r="C18" s="167" t="s">
        <v>95</v>
      </c>
      <c r="D18" s="151" t="s">
        <v>67</v>
      </c>
      <c r="E18" s="165">
        <v>1</v>
      </c>
      <c r="F18" s="226"/>
      <c r="G18" s="165">
        <f t="shared" si="0"/>
        <v>0</v>
      </c>
      <c r="H18" s="144" t="s">
        <v>70</v>
      </c>
      <c r="I18" s="162"/>
      <c r="J18" s="133"/>
      <c r="K18" s="133"/>
      <c r="L18" s="133"/>
      <c r="M18" s="133"/>
      <c r="N18" s="133"/>
      <c r="O18" s="133"/>
      <c r="P18" s="133"/>
      <c r="Q18" s="133"/>
      <c r="R18" s="133" t="s">
        <v>65</v>
      </c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</row>
    <row r="19" spans="1:47" ht="78.75" outlineLevel="1" x14ac:dyDescent="0.2">
      <c r="A19" s="163">
        <v>33</v>
      </c>
      <c r="B19" s="164" t="s">
        <v>96</v>
      </c>
      <c r="C19" s="167" t="s">
        <v>97</v>
      </c>
      <c r="D19" s="151" t="s">
        <v>67</v>
      </c>
      <c r="E19" s="165">
        <v>1</v>
      </c>
      <c r="F19" s="226"/>
      <c r="G19" s="165">
        <f t="shared" si="0"/>
        <v>0</v>
      </c>
      <c r="H19" s="144" t="s">
        <v>70</v>
      </c>
      <c r="I19" s="162"/>
      <c r="J19" s="133"/>
      <c r="K19" s="133"/>
      <c r="L19" s="133"/>
      <c r="M19" s="133"/>
      <c r="N19" s="133"/>
      <c r="O19" s="133"/>
      <c r="P19" s="133"/>
      <c r="Q19" s="133"/>
      <c r="R19" s="133" t="s">
        <v>66</v>
      </c>
      <c r="S19" s="133">
        <v>0</v>
      </c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</row>
    <row r="20" spans="1:47" x14ac:dyDescent="0.2">
      <c r="A20" s="137"/>
      <c r="B20" s="138" t="s">
        <v>28</v>
      </c>
      <c r="C20" s="141" t="s">
        <v>68</v>
      </c>
      <c r="D20" s="153"/>
      <c r="E20" s="148"/>
      <c r="F20" s="139"/>
      <c r="G20" s="140">
        <f>G8</f>
        <v>0</v>
      </c>
      <c r="H20" s="9"/>
      <c r="P20" t="e">
        <f>SUMIF(#REF!,#REF!,G7:G19)</f>
        <v>#REF!</v>
      </c>
      <c r="Q20" t="e">
        <f>SUMIF(#REF!,#REF!,G7:G19)</f>
        <v>#REF!</v>
      </c>
      <c r="R20" t="s">
        <v>69</v>
      </c>
    </row>
  </sheetData>
  <mergeCells count="4">
    <mergeCell ref="A1:G1"/>
    <mergeCell ref="C2:G2"/>
    <mergeCell ref="C3:G3"/>
    <mergeCell ref="C4:G4"/>
  </mergeCells>
  <pageMargins left="0.39370078740157483" right="0.19685039370078741" top="0.78740157480314965" bottom="0.78740157480314965" header="0.31496062992125984" footer="0.31496062992125984"/>
  <pageSetup paperSize="9" scale="85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Josef Křeháček</cp:lastModifiedBy>
  <cp:lastPrinted>2014-02-28T09:52:57Z</cp:lastPrinted>
  <dcterms:created xsi:type="dcterms:W3CDTF">2009-04-08T07:15:50Z</dcterms:created>
  <dcterms:modified xsi:type="dcterms:W3CDTF">2022-09-06T19:25:34Z</dcterms:modified>
</cp:coreProperties>
</file>